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stadtwerkewetzikon-my.sharepoint.com/personal/sabrina_wagner_stadtwerke-wetzikon_ch/Documents/Desktop/"/>
    </mc:Choice>
  </mc:AlternateContent>
  <xr:revisionPtr revIDLastSave="8" documentId="8_{505BB3B7-4A3D-455B-AC43-4F1BCB5A46F6}" xr6:coauthVersionLast="47" xr6:coauthVersionMax="47" xr10:uidLastSave="{D49A7B70-09A3-4FA7-9D33-A88174CFB4FA}"/>
  <workbookProtection workbookAlgorithmName="SHA-512" workbookHashValue="xstk78e4SGykFKa5qG2RffELM/fgJILryUYeFlnfI9WDdrEWoVwHS/h51IbZB5d22g9cEmyvys47ht7VvalSlQ==" workbookSaltValue="cczg8Fuirr422z77sdp48w==" workbookSpinCount="100000" lockStructure="1"/>
  <bookViews>
    <workbookView xWindow="-120" yWindow="-120" windowWidth="29040" windowHeight="17640" xr2:uid="{00000000-000D-0000-FFFF-FFFF00000000}"/>
  </bookViews>
  <sheets>
    <sheet name="Kalkulation" sheetId="1" r:id="rId1"/>
    <sheet name="Tarife" sheetId="5" state="hidden" r:id="rId2"/>
    <sheet name="Drop Down" sheetId="2" state="hidden" r:id="rId3"/>
  </sheets>
  <definedNames>
    <definedName name="_xlnm.Print_Area" localSheetId="0">Kalkulation!$A$1:$M$55</definedName>
    <definedName name="Jahr">'Drop Down'!$C$4:$C$5</definedName>
    <definedName name="Periode">'Drop Down'!$A$4:$A$6</definedName>
    <definedName name="Tarifart">'Drop Down'!$B$4:$B$7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2" i="1"/>
  <c r="I17" i="1"/>
  <c r="I14" i="1"/>
  <c r="I13" i="1"/>
  <c r="I12" i="1"/>
  <c r="F10" i="1"/>
  <c r="D37" i="1" l="1"/>
  <c r="D38" i="1" s="1"/>
  <c r="D36" i="1"/>
  <c r="I23" i="1" l="1"/>
  <c r="A5" i="1" l="1"/>
  <c r="D34" i="1" l="1"/>
  <c r="D33" i="1"/>
  <c r="D28" i="1"/>
  <c r="D27" i="1"/>
  <c r="G23" i="1" l="1"/>
  <c r="G12" i="1" l="1"/>
  <c r="A1" i="1"/>
  <c r="D35" i="1" l="1"/>
  <c r="D14" i="1"/>
  <c r="D13" i="1"/>
  <c r="F38" i="1"/>
  <c r="F35" i="1"/>
  <c r="F43" i="1"/>
  <c r="F42" i="1"/>
  <c r="F41" i="1"/>
  <c r="C54" i="5"/>
  <c r="C53" i="5"/>
  <c r="C52" i="5"/>
  <c r="C50" i="5"/>
  <c r="C49" i="5"/>
  <c r="E47" i="5"/>
  <c r="A37" i="5" l="1"/>
  <c r="A27" i="5"/>
  <c r="A17" i="5"/>
  <c r="D37" i="5"/>
  <c r="D27" i="5"/>
  <c r="D17" i="5"/>
  <c r="D47" i="5" s="1"/>
  <c r="F34" i="1" l="1"/>
  <c r="F33" i="1"/>
  <c r="F32" i="1"/>
  <c r="F31" i="1"/>
  <c r="G31" i="1" s="1"/>
  <c r="F28" i="1"/>
  <c r="F27" i="1"/>
  <c r="I31" i="1" l="1"/>
  <c r="D31" i="1" s="1"/>
  <c r="C45" i="5"/>
  <c r="C44" i="5"/>
  <c r="C43" i="5"/>
  <c r="C42" i="5"/>
  <c r="C40" i="5"/>
  <c r="C39" i="5"/>
  <c r="C35" i="5"/>
  <c r="C34" i="5"/>
  <c r="C33" i="5"/>
  <c r="C32" i="5"/>
  <c r="C30" i="5"/>
  <c r="C29" i="5"/>
  <c r="C25" i="5"/>
  <c r="C24" i="5"/>
  <c r="C23" i="5"/>
  <c r="C22" i="5"/>
  <c r="C20" i="5"/>
  <c r="C19" i="5"/>
  <c r="C15" i="5"/>
  <c r="C14" i="5"/>
  <c r="C13" i="5"/>
  <c r="C12" i="5"/>
  <c r="C10" i="5"/>
  <c r="C9" i="5"/>
  <c r="G38" i="1" s="1"/>
  <c r="I38" i="1" s="1"/>
  <c r="G27" i="1" l="1"/>
  <c r="I27" i="1" s="1"/>
  <c r="G32" i="1"/>
  <c r="I32" i="1" s="1"/>
  <c r="G41" i="1"/>
  <c r="I41" i="1" s="1"/>
  <c r="G35" i="1"/>
  <c r="G34" i="1"/>
  <c r="G33" i="1"/>
  <c r="G42" i="1"/>
  <c r="G43" i="1"/>
  <c r="G28" i="1"/>
  <c r="I43" i="1" l="1"/>
  <c r="I42" i="1"/>
  <c r="I35" i="1"/>
  <c r="I28" i="1"/>
  <c r="I26" i="1" s="1"/>
  <c r="I34" i="1"/>
  <c r="I33" i="1"/>
  <c r="I40" i="1" l="1"/>
  <c r="L40" i="1" s="1"/>
  <c r="I30" i="1"/>
  <c r="L26" i="1"/>
  <c r="L30" i="1" l="1"/>
  <c r="I45" i="1"/>
  <c r="L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Konzessionsabgabe.</t>
        </r>
      </text>
    </comment>
    <comment ref="G13" authorId="0" shapeId="0" xr:uid="{00000000-0006-0000-0000-000003000000}">
      <text>
        <r>
          <rPr>
            <b/>
            <sz val="9"/>
            <color indexed="81"/>
            <rFont val="Segoe UI"/>
            <family val="2"/>
          </rPr>
          <t>Eingabe</t>
        </r>
        <r>
          <rPr>
            <sz val="9"/>
            <color indexed="81"/>
            <rFont val="Segoe UI"/>
            <family val="2"/>
          </rPr>
          <t xml:space="preserve">
Menge in kWh im Hochtarif (HT) nach gewählter Bezugsperiode. 
HT/NT Aufteilung erforderlich, da unterschiedliche Tarifelemente.
</t>
        </r>
        <r>
          <rPr>
            <b/>
            <sz val="9"/>
            <color indexed="81"/>
            <rFont val="Segoe UI"/>
            <family val="2"/>
          </rPr>
          <t>Tarifzeiten</t>
        </r>
        <r>
          <rPr>
            <sz val="9"/>
            <color indexed="81"/>
            <rFont val="Segoe UI"/>
            <family val="2"/>
          </rPr>
          <t xml:space="preserve">
HT      Mo-Fr      07.00-20.00 Uhr
          Sa             07.00-13.00 Uhr 
NT      übrige Zeit</t>
        </r>
      </text>
    </comment>
    <comment ref="G14" authorId="0" shapeId="0" xr:uid="{00000000-0006-0000-0000-000004000000}">
      <text>
        <r>
          <rPr>
            <b/>
            <sz val="9"/>
            <color indexed="81"/>
            <rFont val="Segoe UI"/>
            <family val="2"/>
          </rPr>
          <t>Eingabe</t>
        </r>
        <r>
          <rPr>
            <sz val="9"/>
            <color indexed="81"/>
            <rFont val="Segoe UI"/>
            <family val="2"/>
          </rPr>
          <t xml:space="preserve">
Menge in kWh im Niedertarif (NT) nach gewählter Bezugsperiode. 
HT/NT Aufteilung erforderlich, da unterschiedliche Tarifelemente.
</t>
        </r>
        <r>
          <rPr>
            <b/>
            <sz val="9"/>
            <color indexed="81"/>
            <rFont val="Segoe UI"/>
            <family val="2"/>
          </rPr>
          <t>Tarifzeiten</t>
        </r>
        <r>
          <rPr>
            <sz val="9"/>
            <color indexed="81"/>
            <rFont val="Segoe UI"/>
            <family val="2"/>
          </rPr>
          <t xml:space="preserve">
HT      Mo-Fr      07.00-20.00 Uhr
          Sa             07.00-13.00 Uhr 
NT      übrige Zeit</t>
        </r>
      </text>
    </comment>
    <comment ref="G16" authorId="0" shapeId="0" xr:uid="{00000000-0006-0000-0000-000005000000}">
      <text>
        <r>
          <rPr>
            <b/>
            <sz val="9"/>
            <color indexed="81"/>
            <rFont val="Segoe UI"/>
            <family val="2"/>
          </rPr>
          <t>Eingabe</t>
        </r>
        <r>
          <rPr>
            <sz val="9"/>
            <color indexed="81"/>
            <rFont val="Segoe UI"/>
            <family val="2"/>
          </rPr>
          <t xml:space="preserve">
Maximale Leistung in kW pro Monat.
Preislich relevant für die Tarife S-50, S-100 und S-100 T. 
Im Tarif S-Standard ist die Bepreisung der Leistung im Arbeitspreis enthalten.
</t>
        </r>
        <r>
          <rPr>
            <b/>
            <sz val="9"/>
            <color indexed="81"/>
            <rFont val="Segoe UI"/>
            <family val="2"/>
          </rPr>
          <t>Erläuterung</t>
        </r>
        <r>
          <rPr>
            <sz val="9"/>
            <color indexed="81"/>
            <rFont val="Segoe UI"/>
            <family val="2"/>
          </rPr>
          <t xml:space="preserve">
Als maximale Monatsleistung gilt die während einer 15-minütigen Messperiode gemittelte, höchste Leistung. Es werden nur Leistungsbezüge während der Hochtarifzeit berücksichtigt. Erfolgt die Ablesung quartalsweise, so gilt die höchst erzielte Maximalleistung während dieser Periode als Verrechnungsbasis für das entsprechende Quartal.
</t>
        </r>
        <r>
          <rPr>
            <b/>
            <sz val="9"/>
            <color indexed="81"/>
            <rFont val="Segoe UI"/>
            <family val="2"/>
          </rPr>
          <t>Tarifzeiten</t>
        </r>
        <r>
          <rPr>
            <sz val="9"/>
            <color indexed="81"/>
            <rFont val="Segoe UI"/>
            <family val="2"/>
          </rPr>
          <t xml:space="preserve">
HT      Mo-Fr      07.00-20.00 Uhr
          Sa             07.00-13.00 Uhr 
NT      übrige Zeit
</t>
        </r>
        <r>
          <rPr>
            <b/>
            <sz val="9"/>
            <color indexed="81"/>
            <rFont val="Segoe UI"/>
            <family val="2"/>
          </rPr>
          <t>Hinweis</t>
        </r>
        <r>
          <rPr>
            <sz val="9"/>
            <color indexed="81"/>
            <rFont val="Segoe UI"/>
            <family val="2"/>
          </rPr>
          <t xml:space="preserve">
Bei diesem Kostenrechner wird die eingegebene maximale Leistung in kW pro Monat für die gesamte Bezugsperiode übernommen und entsprechend gleichmässig pro Monat kalkuliert.</t>
        </r>
      </text>
    </comment>
    <comment ref="G17" authorId="0" shapeId="0" xr:uid="{00000000-0006-0000-0000-000006000000}">
      <text>
        <r>
          <rPr>
            <b/>
            <sz val="9"/>
            <color indexed="81"/>
            <rFont val="Segoe UI"/>
            <family val="2"/>
          </rPr>
          <t>Eingabe</t>
        </r>
        <r>
          <rPr>
            <sz val="9"/>
            <color indexed="81"/>
            <rFont val="Segoe UI"/>
            <family val="2"/>
          </rPr>
          <t xml:space="preserve">
Total gemessene Blindenergie während Hochtarif (HT) in kVarh nach gewählter Bezugsperiode.
Preislich relevant für die Tarife S-50, S-100 und S-100 T.
</t>
        </r>
        <r>
          <rPr>
            <b/>
            <sz val="9"/>
            <color indexed="81"/>
            <rFont val="Segoe UI"/>
            <family val="2"/>
          </rPr>
          <t>Erläuterung</t>
        </r>
        <r>
          <rPr>
            <sz val="9"/>
            <color indexed="81"/>
            <rFont val="Segoe UI"/>
            <family val="2"/>
          </rPr>
          <t xml:space="preserve">
Die Blindenergie wird nach Bezug verrechnet. Bei Unterschreitung des Soll-Wertes (Leistungsfaktor 
cos phi = 0.92) ist für die mehrbezogene Blindenergie 
zu bezahlen. Die Blindenergie wird nur während der Hochtarifzeit berücksichtigt.
</t>
        </r>
        <r>
          <rPr>
            <b/>
            <sz val="9"/>
            <color indexed="81"/>
            <rFont val="Segoe UI"/>
            <family val="2"/>
          </rPr>
          <t>Tarifzeiten</t>
        </r>
        <r>
          <rPr>
            <sz val="9"/>
            <color indexed="81"/>
            <rFont val="Segoe UI"/>
            <family val="2"/>
          </rPr>
          <t xml:space="preserve">
HT      Mo-Fr      07.00-20.00 Uhr
          Sa             07.00-13.00 Uhr 
NT      übrige Zeit</t>
        </r>
      </text>
    </comment>
    <comment ref="G18" authorId="0" shapeId="0" xr:uid="{00000000-0006-0000-0000-000007000000}">
      <text>
        <r>
          <rPr>
            <b/>
            <sz val="9"/>
            <color indexed="81"/>
            <rFont val="Segoe UI"/>
            <family val="2"/>
          </rPr>
          <t>Eingabe</t>
        </r>
        <r>
          <rPr>
            <sz val="9"/>
            <color indexed="81"/>
            <rFont val="Segoe UI"/>
            <family val="2"/>
          </rPr>
          <t xml:space="preserve">
Anzahl vorhandener Zähler/Messpunkte.
Relevant für die Kalkulationen der Komponenten Grundpreis und Konzessionsabgabe.</t>
        </r>
      </text>
    </comment>
    <comment ref="G20" authorId="0" shapeId="0" xr:uid="{00000000-0006-0000-0000-000008000000}">
      <text>
        <r>
          <rPr>
            <b/>
            <sz val="9"/>
            <color indexed="81"/>
            <rFont val="Segoe UI"/>
            <family val="2"/>
          </rPr>
          <t>Auswahl</t>
        </r>
        <r>
          <rPr>
            <sz val="9"/>
            <color indexed="81"/>
            <rFont val="Segoe UI"/>
            <family val="2"/>
          </rPr>
          <t xml:space="preserve">
Tarif nach jährlicher Verbrauchshöhe.
Die Verbrauchsöhe wird nachstehend unter "Tarife" näher beschrieben.
</t>
        </r>
        <r>
          <rPr>
            <b/>
            <sz val="9"/>
            <color indexed="81"/>
            <rFont val="Segoe UI"/>
            <family val="2"/>
          </rPr>
          <t>Tarife</t>
        </r>
        <r>
          <rPr>
            <sz val="9"/>
            <color indexed="81"/>
            <rFont val="Segoe UI"/>
            <family val="2"/>
          </rPr>
          <t xml:space="preserve">
S-Standard    Verbrauch bis 50'000 kWh pro Jahr.
S-50              Verbrauch grösser 50'000 kWh und 
                     kleiner 100'000 kWh pro Jahr.
S-100            Verbrauch grösser 100'000 kWh pro Jahr,  
                     ohne eigene Trafostation.
S-100 T         Verbrauch grösser 100'000 pro Jahr,
                     mit eigener Trafostation.</t>
        </r>
      </text>
    </comment>
  </commentList>
</comments>
</file>

<file path=xl/sharedStrings.xml><?xml version="1.0" encoding="utf-8"?>
<sst xmlns="http://schemas.openxmlformats.org/spreadsheetml/2006/main" count="170" uniqueCount="60">
  <si>
    <t>Energie</t>
  </si>
  <si>
    <t>Hochtarif (HT)</t>
  </si>
  <si>
    <t>Niedertarif (NT)</t>
  </si>
  <si>
    <t>Netznutzung</t>
  </si>
  <si>
    <t>Systemdienstleistungen (SDL)</t>
  </si>
  <si>
    <t>Abgaben</t>
  </si>
  <si>
    <t>Rp./kWh</t>
  </si>
  <si>
    <t>Alle Preise exklusive MWST.</t>
  </si>
  <si>
    <t>Rp./kVarh</t>
  </si>
  <si>
    <t>kVarh</t>
  </si>
  <si>
    <t>CHF/kW/Monat</t>
  </si>
  <si>
    <t>Produkt- und Preisänderungen bleiben vorbehalten.</t>
  </si>
  <si>
    <t>Muster AG, Musterstrasse, 8620 Wetzikon</t>
  </si>
  <si>
    <t>kWh</t>
  </si>
  <si>
    <t>CHF</t>
  </si>
  <si>
    <t>Tarifart</t>
  </si>
  <si>
    <t>Periode</t>
  </si>
  <si>
    <t>Drop Down Menu</t>
  </si>
  <si>
    <t>S-Standard</t>
  </si>
  <si>
    <t>S-50</t>
  </si>
  <si>
    <t>S-100</t>
  </si>
  <si>
    <t>S-100 T</t>
  </si>
  <si>
    <t>Tarif</t>
  </si>
  <si>
    <t>Einheit</t>
  </si>
  <si>
    <t>Formelbasis - nicht verändern!</t>
  </si>
  <si>
    <t>ð</t>
  </si>
  <si>
    <t>Grundversorgung der Stadtwerke Wetzikon</t>
  </si>
  <si>
    <t>Standard-Strommix</t>
  </si>
  <si>
    <t>Anzahl Zähler/Messpunkte</t>
  </si>
  <si>
    <t>Tarifunabhängige Komponenten</t>
  </si>
  <si>
    <t>Kenngrössen</t>
  </si>
  <si>
    <t>Bundesabgaben zur Förderung erneuerbarer Energien</t>
  </si>
  <si>
    <t>Alle Preise verstehen sich exklusive MWST.</t>
  </si>
  <si>
    <t>Weitere Informationen, Leistungen und Preisbedingungen sind dem entsprechend gültigen Tarifblatt zu entnehmen.</t>
  </si>
  <si>
    <t>Dieser Kostenrechner dient als preisliche Indikation und ist nicht verbindlich.</t>
  </si>
  <si>
    <t>Tarife zu Kostenrechner Strom</t>
  </si>
  <si>
    <t>Tarife Standard-Strommix.</t>
  </si>
  <si>
    <t>CHF/kW/Mt</t>
  </si>
  <si>
    <t>CHF/Zähler/Mt</t>
  </si>
  <si>
    <t>Grundpreis</t>
  </si>
  <si>
    <t>Bundesabgaben zur ökol. Sanierung der Wasserkraft</t>
  </si>
  <si>
    <r>
      <rPr>
        <vertAlign val="superscript"/>
        <sz val="10"/>
        <color theme="1"/>
        <rFont val="Calibri"/>
        <family val="2"/>
        <scheme val="minor"/>
      </rPr>
      <t>1</t>
    </r>
    <r>
      <rPr>
        <sz val="10"/>
        <color theme="1"/>
        <rFont val="Calibri"/>
        <family val="2"/>
        <scheme val="minor"/>
      </rPr>
      <t xml:space="preserve"> Der Preis gilt für die Tarifsegmente S-50, S-100 und S-100 T. Es werden minimal 5 kW pro Monat verrechnet.</t>
    </r>
  </si>
  <si>
    <r>
      <rPr>
        <vertAlign val="superscript"/>
        <sz val="10"/>
        <color theme="1"/>
        <rFont val="Calibri"/>
        <family val="2"/>
        <scheme val="minor"/>
      </rPr>
      <t>2</t>
    </r>
    <r>
      <rPr>
        <sz val="10"/>
        <color theme="1"/>
        <rFont val="Calibri"/>
        <family val="2"/>
        <scheme val="minor"/>
      </rPr>
      <t xml:space="preserve"> Der Preis gilt für die Tarifsegmente S-50, S-100 und S-100 T. </t>
    </r>
  </si>
  <si>
    <r>
      <t>Leistungspreis</t>
    </r>
    <r>
      <rPr>
        <vertAlign val="superscript"/>
        <sz val="10"/>
        <color theme="1"/>
        <rFont val="Calibri"/>
        <family val="2"/>
        <scheme val="minor"/>
      </rPr>
      <t>1</t>
    </r>
  </si>
  <si>
    <r>
      <t>Leistungspreis</t>
    </r>
    <r>
      <rPr>
        <vertAlign val="superscript"/>
        <sz val="11"/>
        <color theme="1"/>
        <rFont val="Calibri"/>
        <family val="2"/>
        <scheme val="minor"/>
      </rPr>
      <t>1</t>
    </r>
  </si>
  <si>
    <t xml:space="preserve"> verrechenbar</t>
  </si>
  <si>
    <t xml:space="preserve"> verrechnungsfrei 42.6 %</t>
  </si>
  <si>
    <t>Anteil Hochtarif (HT)</t>
  </si>
  <si>
    <t>Anteil Niedertarif (NT)</t>
  </si>
  <si>
    <t>Bezugsperiode</t>
  </si>
  <si>
    <t>Monat</t>
  </si>
  <si>
    <t>Quartal</t>
  </si>
  <si>
    <t>Jahr</t>
  </si>
  <si>
    <r>
      <t>Blindenergie Hochtarif (HT)</t>
    </r>
    <r>
      <rPr>
        <vertAlign val="superscript"/>
        <sz val="10"/>
        <color theme="1"/>
        <rFont val="Calibri"/>
        <family val="2"/>
        <scheme val="minor"/>
      </rPr>
      <t>2</t>
    </r>
  </si>
  <si>
    <t>Blindenergie Hochtarif (HT)2 verrechenbar</t>
  </si>
  <si>
    <t>Total Stromkosten exkl. MWST</t>
  </si>
  <si>
    <t>Abgabe an das Gemeinwesen</t>
  </si>
  <si>
    <t>kW max. pro Monat</t>
  </si>
  <si>
    <t>Leistung max. pro Monat</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</si>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</sst>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21"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b/>
      <sz val="14"/>
      <color theme="0"/>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b/>
      <sz val="10"/>
      <color theme="1"/>
      <name val="Wingdings"/>
      <charset val="2"/>
    </font>
    <font>
      <sz val="10"/>
      <color rgb="FFFF0000"/>
      <name val="Calibri"/>
      <family val="2"/>
      <scheme val="minor"/>
    </font>
    <font>
      <sz val="9"/>
      <color indexed="81"/>
      <name val="Segoe UI"/>
      <family val="2"/>
    </font>
    <font>
      <b/>
      <sz val="9"/>
      <color indexed="81"/>
      <name val="Segoe UI"/>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E84F35"/>
        <bgColor indexed="64"/>
      </patternFill>
    </fill>
  </fills>
  <borders count="16">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style="thin">
        <color theme="0" tint="-0.24994659260841701"/>
      </right>
      <top style="thin">
        <color theme="0"/>
      </top>
      <bottom style="thin">
        <color theme="0" tint="-0.2499465926084170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s>
  <cellStyleXfs count="1">
    <xf numFmtId="0" fontId="0" fillId="0" borderId="0"/>
  </cellStyleXfs>
  <cellXfs count="92">
    <xf numFmtId="0" fontId="0" fillId="0" borderId="0" xfId="0"/>
    <xf numFmtId="0" fontId="0" fillId="0" borderId="0" xfId="0" applyAlignment="1">
      <alignment horizontal="right"/>
    </xf>
    <xf numFmtId="0" fontId="0" fillId="0" borderId="4" xfId="0" applyBorder="1"/>
    <xf numFmtId="0" fontId="0" fillId="0" borderId="6" xfId="0" applyBorder="1"/>
    <xf numFmtId="0" fontId="0" fillId="0" borderId="7" xfId="0" applyBorder="1"/>
    <xf numFmtId="0" fontId="1" fillId="0" borderId="0" xfId="0" applyFont="1"/>
    <xf numFmtId="0" fontId="0" fillId="3" borderId="4" xfId="0" applyFill="1" applyBorder="1"/>
    <xf numFmtId="0" fontId="0" fillId="3" borderId="0" xfId="0" applyFill="1"/>
    <xf numFmtId="0" fontId="3" fillId="0" borderId="0" xfId="0" applyFont="1"/>
    <xf numFmtId="0" fontId="3" fillId="4" borderId="0" xfId="0" applyFont="1" applyFill="1"/>
    <xf numFmtId="0" fontId="3" fillId="4" borderId="5" xfId="0" applyFont="1" applyFill="1" applyBorder="1"/>
    <xf numFmtId="0" fontId="4" fillId="5" borderId="1" xfId="0" applyFont="1" applyFill="1" applyBorder="1"/>
    <xf numFmtId="0" fontId="4" fillId="5" borderId="2" xfId="0" applyFont="1" applyFill="1" applyBorder="1"/>
    <xf numFmtId="0" fontId="2" fillId="5" borderId="2" xfId="0" applyFont="1" applyFill="1" applyBorder="1"/>
    <xf numFmtId="0" fontId="5" fillId="0" borderId="0" xfId="0" applyFont="1"/>
    <xf numFmtId="0" fontId="0" fillId="0" borderId="4" xfId="0" applyBorder="1" applyAlignment="1">
      <alignment horizontal="left"/>
    </xf>
    <xf numFmtId="0" fontId="8" fillId="7" borderId="0" xfId="0" applyFont="1" applyFill="1"/>
    <xf numFmtId="0" fontId="8" fillId="7" borderId="5" xfId="0" applyFont="1" applyFill="1" applyBorder="1"/>
    <xf numFmtId="0" fontId="3" fillId="4" borderId="7" xfId="0" applyFont="1" applyFill="1" applyBorder="1"/>
    <xf numFmtId="0" fontId="3" fillId="4" borderId="2" xfId="0" applyFont="1" applyFill="1" applyBorder="1"/>
    <xf numFmtId="0" fontId="4" fillId="5" borderId="9" xfId="0" applyFont="1" applyFill="1" applyBorder="1"/>
    <xf numFmtId="0" fontId="0" fillId="3" borderId="5" xfId="0" applyFill="1" applyBorder="1"/>
    <xf numFmtId="0" fontId="9" fillId="0" borderId="0" xfId="0" applyFont="1"/>
    <xf numFmtId="0" fontId="10" fillId="0" borderId="0" xfId="0" applyFont="1"/>
    <xf numFmtId="0" fontId="11" fillId="4" borderId="0" xfId="0" applyFont="1" applyFill="1"/>
    <xf numFmtId="0" fontId="9" fillId="0" borderId="0" xfId="0" applyFont="1" applyAlignment="1">
      <alignment horizontal="right"/>
    </xf>
    <xf numFmtId="0" fontId="12" fillId="0" borderId="0" xfId="0" applyFont="1"/>
    <xf numFmtId="0" fontId="13" fillId="4" borderId="0" xfId="0" applyFont="1" applyFill="1"/>
    <xf numFmtId="0" fontId="10" fillId="0" borderId="0" xfId="0" applyFont="1" applyAlignment="1">
      <alignment horizontal="right"/>
    </xf>
    <xf numFmtId="14" fontId="10" fillId="0" borderId="0" xfId="0" applyNumberFormat="1" applyFont="1" applyAlignment="1">
      <alignment horizontal="right"/>
    </xf>
    <xf numFmtId="0" fontId="9" fillId="6" borderId="1" xfId="0" applyFont="1" applyFill="1" applyBorder="1"/>
    <xf numFmtId="0" fontId="9" fillId="6" borderId="2" xfId="0" applyFont="1" applyFill="1" applyBorder="1"/>
    <xf numFmtId="0" fontId="13" fillId="6" borderId="0" xfId="0" applyFont="1" applyFill="1"/>
    <xf numFmtId="0" fontId="9" fillId="6" borderId="2" xfId="0" applyFont="1" applyFill="1" applyBorder="1" applyAlignment="1">
      <alignment horizontal="right"/>
    </xf>
    <xf numFmtId="0" fontId="10" fillId="0" borderId="4" xfId="0" applyFont="1" applyBorder="1"/>
    <xf numFmtId="0" fontId="10" fillId="0" borderId="5" xfId="0" applyFont="1" applyBorder="1"/>
    <xf numFmtId="0" fontId="14" fillId="0" borderId="4" xfId="0" applyFont="1" applyBorder="1"/>
    <xf numFmtId="164" fontId="10" fillId="0" borderId="0" xfId="0" applyNumberFormat="1" applyFont="1"/>
    <xf numFmtId="3" fontId="10" fillId="0" borderId="0" xfId="0" applyNumberFormat="1" applyFont="1" applyAlignment="1">
      <alignment horizontal="right"/>
    </xf>
    <xf numFmtId="0" fontId="14" fillId="0" borderId="0" xfId="0" applyFont="1" applyAlignment="1">
      <alignment horizontal="right"/>
    </xf>
    <xf numFmtId="0" fontId="14" fillId="0" borderId="0" xfId="0" applyFont="1"/>
    <xf numFmtId="0" fontId="10" fillId="0" borderId="6" xfId="0" applyFont="1" applyBorder="1"/>
    <xf numFmtId="0" fontId="10" fillId="0" borderId="7" xfId="0" applyFont="1" applyBorder="1"/>
    <xf numFmtId="0" fontId="10" fillId="0" borderId="7" xfId="0" applyFont="1" applyBorder="1" applyAlignment="1">
      <alignment horizontal="right"/>
    </xf>
    <xf numFmtId="0" fontId="10" fillId="0" borderId="8" xfId="0" applyFont="1" applyBorder="1"/>
    <xf numFmtId="0" fontId="14" fillId="6" borderId="2" xfId="0" applyFont="1" applyFill="1" applyBorder="1"/>
    <xf numFmtId="0" fontId="9" fillId="6" borderId="4" xfId="0" applyFont="1" applyFill="1" applyBorder="1"/>
    <xf numFmtId="0" fontId="14" fillId="6" borderId="0" xfId="0" applyFont="1" applyFill="1"/>
    <xf numFmtId="0" fontId="10" fillId="6" borderId="4" xfId="0" applyFont="1" applyFill="1" applyBorder="1"/>
    <xf numFmtId="0" fontId="10" fillId="6" borderId="0" xfId="0" applyFont="1" applyFill="1"/>
    <xf numFmtId="0" fontId="10" fillId="6" borderId="0" xfId="0" applyFont="1" applyFill="1" applyAlignment="1">
      <alignment horizontal="right"/>
    </xf>
    <xf numFmtId="4" fontId="10" fillId="6" borderId="0" xfId="0" applyNumberFormat="1" applyFont="1" applyFill="1"/>
    <xf numFmtId="0" fontId="15" fillId="6" borderId="0" xfId="0" quotePrefix="1" applyFont="1" applyFill="1"/>
    <xf numFmtId="0" fontId="10" fillId="6" borderId="5" xfId="0" applyFont="1" applyFill="1" applyBorder="1"/>
    <xf numFmtId="3" fontId="10" fillId="0" borderId="0" xfId="0" applyNumberFormat="1" applyFont="1"/>
    <xf numFmtId="2" fontId="10" fillId="0" borderId="0" xfId="0" applyNumberFormat="1" applyFont="1" applyAlignment="1">
      <alignment horizontal="right"/>
    </xf>
    <xf numFmtId="4" fontId="10" fillId="0" borderId="4" xfId="0" applyNumberFormat="1" applyFont="1" applyBorder="1"/>
    <xf numFmtId="4" fontId="10" fillId="0" borderId="4" xfId="0" applyNumberFormat="1" applyFont="1" applyBorder="1" applyAlignment="1">
      <alignment horizontal="right"/>
    </xf>
    <xf numFmtId="0" fontId="10" fillId="0" borderId="4" xfId="0" applyFont="1" applyBorder="1" applyAlignment="1">
      <alignment horizontal="left" indent="2"/>
    </xf>
    <xf numFmtId="0" fontId="12" fillId="6" borderId="6" xfId="0" applyFont="1" applyFill="1" applyBorder="1"/>
    <xf numFmtId="0" fontId="10" fillId="6" borderId="7" xfId="0" applyFont="1" applyFill="1" applyBorder="1"/>
    <xf numFmtId="0" fontId="13" fillId="4" borderId="7" xfId="0" applyFont="1" applyFill="1" applyBorder="1"/>
    <xf numFmtId="0" fontId="10" fillId="6" borderId="7" xfId="0" applyFont="1" applyFill="1" applyBorder="1" applyAlignment="1">
      <alignment horizontal="right"/>
    </xf>
    <xf numFmtId="4" fontId="12" fillId="6" borderId="7" xfId="0" applyNumberFormat="1" applyFont="1" applyFill="1" applyBorder="1"/>
    <xf numFmtId="0" fontId="12" fillId="6" borderId="7" xfId="0" applyFont="1" applyFill="1" applyBorder="1"/>
    <xf numFmtId="0" fontId="17" fillId="6" borderId="7" xfId="0" quotePrefix="1" applyFont="1" applyFill="1" applyBorder="1"/>
    <xf numFmtId="0" fontId="12" fillId="6" borderId="8" xfId="0" applyFont="1" applyFill="1" applyBorder="1"/>
    <xf numFmtId="0" fontId="9" fillId="6" borderId="3" xfId="0" applyFont="1" applyFill="1" applyBorder="1"/>
    <xf numFmtId="2" fontId="10" fillId="6" borderId="0" xfId="0" applyNumberFormat="1" applyFont="1" applyFill="1"/>
    <xf numFmtId="2" fontId="12" fillId="6" borderId="7" xfId="0" applyNumberFormat="1" applyFont="1" applyFill="1" applyBorder="1"/>
    <xf numFmtId="0" fontId="18" fillId="0" borderId="0" xfId="0" applyFont="1"/>
    <xf numFmtId="165" fontId="10" fillId="0" borderId="0" xfId="0" applyNumberFormat="1" applyFont="1" applyAlignment="1">
      <alignment horizontal="left"/>
    </xf>
    <xf numFmtId="164" fontId="10" fillId="0" borderId="0" xfId="0" applyNumberFormat="1" applyFont="1" applyAlignment="1">
      <alignment horizontal="right"/>
    </xf>
    <xf numFmtId="2" fontId="0" fillId="2" borderId="10" xfId="0" applyNumberFormat="1" applyFill="1" applyBorder="1" applyProtection="1">
      <protection locked="0"/>
    </xf>
    <xf numFmtId="2" fontId="0" fillId="2" borderId="11" xfId="0" applyNumberFormat="1" applyFill="1" applyBorder="1" applyProtection="1">
      <protection locked="0"/>
    </xf>
    <xf numFmtId="0" fontId="4" fillId="5" borderId="14" xfId="0" applyFont="1" applyFill="1" applyBorder="1" applyAlignment="1">
      <alignment horizontal="left"/>
    </xf>
    <xf numFmtId="0" fontId="5" fillId="2" borderId="15" xfId="0" applyFont="1" applyFill="1" applyBorder="1" applyProtection="1">
      <protection locked="0"/>
    </xf>
    <xf numFmtId="3" fontId="10" fillId="2" borderId="13" xfId="0" applyNumberFormat="1" applyFont="1" applyFill="1" applyBorder="1" applyAlignment="1" applyProtection="1">
      <alignment horizontal="right"/>
      <protection locked="0"/>
    </xf>
    <xf numFmtId="0" fontId="6" fillId="2" borderId="0" xfId="0" applyFont="1" applyFill="1" applyAlignment="1" applyProtection="1">
      <alignment horizontal="left"/>
      <protection locked="0"/>
    </xf>
    <xf numFmtId="3" fontId="9" fillId="6" borderId="2" xfId="0" applyNumberFormat="1" applyFont="1" applyFill="1" applyBorder="1" applyAlignment="1">
      <alignment horizontal="center"/>
    </xf>
    <xf numFmtId="0" fontId="9" fillId="6" borderId="2" xfId="0" applyFont="1" applyFill="1" applyBorder="1" applyAlignment="1">
      <alignment horizontal="center"/>
    </xf>
    <xf numFmtId="1" fontId="9" fillId="6" borderId="0" xfId="0" applyNumberFormat="1" applyFont="1" applyFill="1" applyAlignment="1">
      <alignment horizontal="center"/>
    </xf>
    <xf numFmtId="0" fontId="9" fillId="6" borderId="0" xfId="0" applyFont="1" applyFill="1" applyAlignment="1">
      <alignment horizontal="center"/>
    </xf>
    <xf numFmtId="3" fontId="9" fillId="6" borderId="2" xfId="0" applyNumberFormat="1"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3" xfId="0" applyFont="1" applyFill="1" applyBorder="1" applyAlignment="1">
      <alignment horizontal="center" vertical="top" wrapText="1"/>
    </xf>
    <xf numFmtId="3" fontId="9" fillId="6" borderId="0" xfId="0" applyNumberFormat="1" applyFont="1" applyFill="1" applyAlignment="1">
      <alignment horizontal="center" vertical="top" wrapText="1"/>
    </xf>
    <xf numFmtId="0" fontId="12" fillId="6" borderId="0" xfId="0" applyFont="1" applyFill="1" applyAlignment="1">
      <alignment horizontal="center" vertical="top" wrapText="1"/>
    </xf>
    <xf numFmtId="0" fontId="12" fillId="6" borderId="5" xfId="0" applyFont="1" applyFill="1" applyBorder="1" applyAlignment="1">
      <alignment horizontal="center" vertical="top" wrapText="1"/>
    </xf>
    <xf numFmtId="3" fontId="10" fillId="0" borderId="12" xfId="0" applyNumberFormat="1" applyFont="1" applyBorder="1" applyAlignment="1">
      <alignment horizontal="right"/>
    </xf>
    <xf numFmtId="3" fontId="14" fillId="2" borderId="13" xfId="0" applyNumberFormat="1" applyFont="1" applyFill="1" applyBorder="1" applyAlignment="1" applyProtection="1">
      <alignment horizontal="right"/>
      <protection locked="0"/>
    </xf>
    <xf numFmtId="3" fontId="10" fillId="2" borderId="12" xfId="0" applyNumberFormat="1" applyFont="1" applyFill="1" applyBorder="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4F35"/>
    <pageSetUpPr fitToPage="1"/>
  </sheetPr>
  <dimension ref="A1:M55"/>
  <sheetViews>
    <sheetView showGridLines="0" tabSelected="1" showWhiteSpace="0" topLeftCell="A13" zoomScale="120" zoomScaleNormal="120" zoomScalePageLayoutView="106" workbookViewId="0">
      <selection activeCell="G20" sqref="G20:H20"/>
    </sheetView>
  </sheetViews>
  <sheetFormatPr baseColWidth="10" defaultColWidth="11.42578125" defaultRowHeight="12.75" outlineLevelRow="1" outlineLevelCol="1" x14ac:dyDescent="0.2"/>
  <cols>
    <col min="1" max="1" width="17.5703125" style="23" customWidth="1"/>
    <col min="2" max="2" width="5.42578125" style="23" customWidth="1"/>
    <col min="3" max="3" width="1.7109375" style="23" customWidth="1"/>
    <col min="4" max="4" width="7.7109375" style="23" customWidth="1"/>
    <col min="5" max="5" width="9.140625" style="23" customWidth="1"/>
    <col min="6" max="6" width="36.28515625" style="23" hidden="1" customWidth="1" outlineLevel="1"/>
    <col min="7" max="7" width="7" style="28" customWidth="1" collapsed="1"/>
    <col min="8" max="8" width="12.42578125" style="23" customWidth="1"/>
    <col min="9" max="9" width="11.5703125" style="23" customWidth="1"/>
    <col min="10" max="10" width="3.85546875" style="23" customWidth="1"/>
    <col min="11" max="11" width="3.140625" style="23" customWidth="1"/>
    <col min="12" max="12" width="5.7109375" style="23" customWidth="1"/>
    <col min="13" max="13" width="7.5703125" style="23" customWidth="1"/>
    <col min="14" max="16384" width="11.42578125" style="23"/>
  </cols>
  <sheetData>
    <row r="1" spans="1:13" ht="18.75" x14ac:dyDescent="0.3">
      <c r="A1" s="14" t="str">
        <f>"Kostenrechner Strom"&amp;" "&amp;Tarife!E1</f>
        <v>Kostenrechner Strom 2022</v>
      </c>
      <c r="B1" s="22"/>
      <c r="C1" s="22"/>
      <c r="E1" s="22"/>
      <c r="F1" s="24" t="s">
        <v>24</v>
      </c>
      <c r="G1" s="25"/>
      <c r="H1" s="22"/>
      <c r="I1" s="22"/>
      <c r="J1" s="22"/>
      <c r="K1" s="22"/>
      <c r="L1" s="22"/>
    </row>
    <row r="2" spans="1:13" x14ac:dyDescent="0.2">
      <c r="A2" s="26"/>
      <c r="F2" s="27"/>
    </row>
    <row r="3" spans="1:13" x14ac:dyDescent="0.2">
      <c r="A3" s="26"/>
      <c r="F3" s="27"/>
    </row>
    <row r="4" spans="1:13" ht="15.75" x14ac:dyDescent="0.25">
      <c r="A4" s="78" t="s">
        <v>12</v>
      </c>
      <c r="B4" s="78"/>
      <c r="C4" s="78"/>
      <c r="D4" s="78"/>
      <c r="E4" s="78"/>
      <c r="F4" s="78"/>
      <c r="G4" s="78"/>
      <c r="H4" s="78"/>
      <c r="I4" s="78"/>
      <c r="J4" s="78"/>
      <c r="K4" s="78"/>
      <c r="L4" s="78"/>
      <c r="M4" s="78"/>
    </row>
    <row r="5" spans="1:13" x14ac:dyDescent="0.2">
      <c r="A5" s="71" t="str">
        <f ca="1">"Datum: " &amp; TEXT(TODAY(),"TT.MM.JJJJ")</f>
        <v>Datum: 05.12.2022</v>
      </c>
      <c r="B5" s="29"/>
      <c r="F5" s="27"/>
      <c r="G5" s="23"/>
    </row>
    <row r="6" spans="1:13" x14ac:dyDescent="0.2">
      <c r="F6" s="27"/>
    </row>
    <row r="7" spans="1:13" x14ac:dyDescent="0.2">
      <c r="F7" s="27"/>
    </row>
    <row r="8" spans="1:13" x14ac:dyDescent="0.2">
      <c r="A8" s="30" t="s">
        <v>30</v>
      </c>
      <c r="B8" s="31"/>
      <c r="C8" s="31"/>
      <c r="D8" s="31"/>
      <c r="E8" s="31"/>
      <c r="F8" s="32"/>
      <c r="G8" s="33"/>
      <c r="H8" s="31"/>
      <c r="I8" s="31"/>
      <c r="J8" s="31"/>
      <c r="K8" s="31"/>
      <c r="L8" s="31"/>
      <c r="M8" s="67"/>
    </row>
    <row r="9" spans="1:13" ht="7.5" customHeight="1" x14ac:dyDescent="0.2">
      <c r="A9" s="34"/>
      <c r="F9" s="27"/>
      <c r="M9" s="35"/>
    </row>
    <row r="10" spans="1:13" x14ac:dyDescent="0.2">
      <c r="A10" s="36" t="s">
        <v>49</v>
      </c>
      <c r="F10" s="27">
        <f>IF(G10='Drop Down'!A4,1,IF(G10='Drop Down'!A5,3,IF(G10='Drop Down'!A6,12)))</f>
        <v>12</v>
      </c>
      <c r="G10" s="77" t="s">
        <v>52</v>
      </c>
      <c r="H10" s="77"/>
      <c r="M10" s="35"/>
    </row>
    <row r="11" spans="1:13" ht="7.5" customHeight="1" x14ac:dyDescent="0.2">
      <c r="A11" s="34"/>
      <c r="F11" s="27"/>
      <c r="G11" s="38"/>
      <c r="H11" s="39"/>
      <c r="I11" s="40"/>
      <c r="J11" s="40"/>
      <c r="K11" s="40"/>
      <c r="M11" s="35"/>
    </row>
    <row r="12" spans="1:13" x14ac:dyDescent="0.2">
      <c r="A12" s="36" t="str">
        <f>"Verbrauchsmenge "</f>
        <v xml:space="preserve">Verbrauchsmenge </v>
      </c>
      <c r="F12" s="27"/>
      <c r="G12" s="89">
        <f>SUM(G13:G14)</f>
        <v>4500</v>
      </c>
      <c r="H12" s="89"/>
      <c r="I12" s="23" t="str">
        <f>"kWh"&amp;" pro "&amp;$G$10</f>
        <v>kWh pro Jahr</v>
      </c>
      <c r="M12" s="35"/>
    </row>
    <row r="13" spans="1:13" x14ac:dyDescent="0.2">
      <c r="A13" s="34" t="s">
        <v>47</v>
      </c>
      <c r="B13" s="37"/>
      <c r="D13" s="72">
        <f>G13/$G$12</f>
        <v>0.4</v>
      </c>
      <c r="F13" s="27"/>
      <c r="G13" s="90">
        <v>1800</v>
      </c>
      <c r="H13" s="90"/>
      <c r="I13" s="23" t="str">
        <f>"kWh"&amp;" pro "&amp;$G$10</f>
        <v>kWh pro Jahr</v>
      </c>
      <c r="M13" s="35"/>
    </row>
    <row r="14" spans="1:13" x14ac:dyDescent="0.2">
      <c r="A14" s="34" t="s">
        <v>48</v>
      </c>
      <c r="B14" s="37"/>
      <c r="D14" s="37">
        <f>G14/$G$12</f>
        <v>0.6</v>
      </c>
      <c r="F14" s="27"/>
      <c r="G14" s="90">
        <v>2700</v>
      </c>
      <c r="H14" s="90"/>
      <c r="I14" s="23" t="str">
        <f>"kWh"&amp;" pro "&amp;$G$10</f>
        <v>kWh pro Jahr</v>
      </c>
      <c r="M14" s="35"/>
    </row>
    <row r="15" spans="1:13" ht="7.5" customHeight="1" x14ac:dyDescent="0.2">
      <c r="A15" s="34"/>
      <c r="F15" s="27"/>
      <c r="G15" s="38"/>
      <c r="H15" s="39"/>
      <c r="I15" s="40"/>
      <c r="J15" s="40"/>
      <c r="K15" s="40"/>
      <c r="M15" s="35"/>
    </row>
    <row r="16" spans="1:13" x14ac:dyDescent="0.2">
      <c r="A16" s="34" t="s">
        <v>58</v>
      </c>
      <c r="F16" s="27"/>
      <c r="G16" s="91">
        <v>0</v>
      </c>
      <c r="H16" s="91"/>
      <c r="I16" s="40" t="s">
        <v>57</v>
      </c>
      <c r="J16" s="40"/>
      <c r="K16" s="40"/>
      <c r="M16" s="35"/>
    </row>
    <row r="17" spans="1:13" x14ac:dyDescent="0.2">
      <c r="A17" s="36" t="str">
        <f>"Blindenergie Hochtarif (HT) "</f>
        <v xml:space="preserve">Blindenergie Hochtarif (HT) </v>
      </c>
      <c r="F17" s="27"/>
      <c r="G17" s="77">
        <v>0</v>
      </c>
      <c r="H17" s="77"/>
      <c r="I17" s="40" t="str">
        <f>"kVarh"&amp;" pro "&amp;$G$10</f>
        <v>kVarh pro Jahr</v>
      </c>
      <c r="J17" s="70"/>
      <c r="K17" s="40"/>
      <c r="M17" s="35"/>
    </row>
    <row r="18" spans="1:13" x14ac:dyDescent="0.2">
      <c r="A18" s="34" t="s">
        <v>28</v>
      </c>
      <c r="F18" s="27"/>
      <c r="G18" s="77">
        <v>1</v>
      </c>
      <c r="H18" s="77"/>
      <c r="I18" s="40"/>
      <c r="J18" s="40"/>
      <c r="K18" s="40"/>
      <c r="M18" s="35"/>
    </row>
    <row r="19" spans="1:13" ht="7.5" customHeight="1" x14ac:dyDescent="0.2">
      <c r="A19" s="34"/>
      <c r="F19" s="27"/>
      <c r="H19" s="28"/>
      <c r="M19" s="35"/>
    </row>
    <row r="20" spans="1:13" x14ac:dyDescent="0.2">
      <c r="A20" s="34" t="s">
        <v>15</v>
      </c>
      <c r="F20" s="27"/>
      <c r="G20" s="91" t="s">
        <v>20</v>
      </c>
      <c r="H20" s="91"/>
      <c r="M20" s="35"/>
    </row>
    <row r="21" spans="1:13" ht="7.5" customHeight="1" x14ac:dyDescent="0.2">
      <c r="A21" s="41"/>
      <c r="B21" s="42"/>
      <c r="C21" s="42"/>
      <c r="D21" s="42"/>
      <c r="E21" s="42"/>
      <c r="F21" s="27"/>
      <c r="G21" s="43"/>
      <c r="H21" s="42"/>
      <c r="I21" s="42"/>
      <c r="J21" s="42"/>
      <c r="K21" s="42"/>
      <c r="L21" s="42"/>
      <c r="M21" s="44"/>
    </row>
    <row r="22" spans="1:13" x14ac:dyDescent="0.2">
      <c r="F22" s="27"/>
    </row>
    <row r="23" spans="1:13" x14ac:dyDescent="0.2">
      <c r="A23" s="30" t="s">
        <v>26</v>
      </c>
      <c r="B23" s="45"/>
      <c r="C23" s="45"/>
      <c r="D23" s="45"/>
      <c r="E23" s="45"/>
      <c r="F23" s="32"/>
      <c r="G23" s="79" t="str">
        <f>"Tarif"&amp;" "&amp;G20&amp;" "</f>
        <v xml:space="preserve">Tarif S-100 </v>
      </c>
      <c r="H23" s="80"/>
      <c r="I23" s="83" t="str">
        <f>"Kostenkalkulation"&amp;" pro " &amp;G10</f>
        <v>Kostenkalkulation pro Jahr</v>
      </c>
      <c r="J23" s="84"/>
      <c r="K23" s="84"/>
      <c r="L23" s="84"/>
      <c r="M23" s="85"/>
    </row>
    <row r="24" spans="1:13" x14ac:dyDescent="0.2">
      <c r="A24" s="46" t="s">
        <v>27</v>
      </c>
      <c r="B24" s="47"/>
      <c r="C24" s="47"/>
      <c r="D24" s="47"/>
      <c r="E24" s="47"/>
      <c r="F24" s="32"/>
      <c r="G24" s="81"/>
      <c r="H24" s="82"/>
      <c r="I24" s="86"/>
      <c r="J24" s="87"/>
      <c r="K24" s="87"/>
      <c r="L24" s="87"/>
      <c r="M24" s="88"/>
    </row>
    <row r="25" spans="1:13" ht="7.5" customHeight="1" x14ac:dyDescent="0.2">
      <c r="A25" s="34"/>
      <c r="E25" s="35"/>
      <c r="F25" s="27"/>
      <c r="H25" s="35"/>
      <c r="I25" s="34"/>
      <c r="M25" s="35"/>
    </row>
    <row r="26" spans="1:13" x14ac:dyDescent="0.2">
      <c r="A26" s="48" t="s">
        <v>0</v>
      </c>
      <c r="B26" s="49"/>
      <c r="C26" s="49"/>
      <c r="D26" s="49"/>
      <c r="E26" s="49"/>
      <c r="F26" s="27"/>
      <c r="G26" s="50"/>
      <c r="H26" s="49"/>
      <c r="I26" s="51">
        <f>SUM(I27:I28)</f>
        <v>260.90999999999997</v>
      </c>
      <c r="J26" s="49" t="s">
        <v>14</v>
      </c>
      <c r="K26" s="52" t="s">
        <v>25</v>
      </c>
      <c r="L26" s="68">
        <f>I26/$G$12*100</f>
        <v>5.7979999999999992</v>
      </c>
      <c r="M26" s="53" t="s">
        <v>6</v>
      </c>
    </row>
    <row r="27" spans="1:13" x14ac:dyDescent="0.2">
      <c r="A27" s="34" t="s">
        <v>1</v>
      </c>
      <c r="D27" s="54">
        <f>G13</f>
        <v>1800</v>
      </c>
      <c r="E27" s="35" t="s">
        <v>13</v>
      </c>
      <c r="F27" s="27" t="str">
        <f>CONCATENATE(G20,A26,A27)</f>
        <v>S-100EnergieHochtarif (HT)</v>
      </c>
      <c r="G27" s="55">
        <f>VLOOKUP(F27,Tarife!$C:$E,3,0)</f>
        <v>6.89</v>
      </c>
      <c r="H27" s="35" t="s">
        <v>6</v>
      </c>
      <c r="I27" s="56">
        <f>$G$13*G27/100</f>
        <v>124.02</v>
      </c>
      <c r="J27" s="23" t="s">
        <v>14</v>
      </c>
      <c r="M27" s="35"/>
    </row>
    <row r="28" spans="1:13" x14ac:dyDescent="0.2">
      <c r="A28" s="34" t="s">
        <v>2</v>
      </c>
      <c r="D28" s="54">
        <f>G14</f>
        <v>2700</v>
      </c>
      <c r="E28" s="35" t="s">
        <v>13</v>
      </c>
      <c r="F28" s="27" t="str">
        <f>CONCATENATE(G20,A26,A28)</f>
        <v>S-100EnergieNiedertarif (NT)</v>
      </c>
      <c r="G28" s="55">
        <f>VLOOKUP(F28,Tarife!$C:$E,3,0)</f>
        <v>5.07</v>
      </c>
      <c r="H28" s="35" t="s">
        <v>6</v>
      </c>
      <c r="I28" s="56">
        <f>$G$14*G28/100</f>
        <v>136.88999999999999</v>
      </c>
      <c r="J28" s="23" t="s">
        <v>14</v>
      </c>
      <c r="M28" s="35"/>
    </row>
    <row r="29" spans="1:13" ht="7.5" customHeight="1" x14ac:dyDescent="0.2">
      <c r="A29" s="34"/>
      <c r="E29" s="35"/>
      <c r="F29" s="27"/>
      <c r="H29" s="35"/>
      <c r="I29" s="34"/>
      <c r="M29" s="35"/>
    </row>
    <row r="30" spans="1:13" x14ac:dyDescent="0.2">
      <c r="A30" s="48" t="s">
        <v>3</v>
      </c>
      <c r="B30" s="49"/>
      <c r="C30" s="49"/>
      <c r="D30" s="49"/>
      <c r="E30" s="49"/>
      <c r="F30" s="27"/>
      <c r="G30" s="50"/>
      <c r="H30" s="49"/>
      <c r="I30" s="51">
        <f>SUM(I31:I38)</f>
        <v>1367.3699999999997</v>
      </c>
      <c r="J30" s="49" t="s">
        <v>14</v>
      </c>
      <c r="K30" s="52" t="s">
        <v>25</v>
      </c>
      <c r="L30" s="68">
        <f>I30/$G$12*100</f>
        <v>30.385999999999992</v>
      </c>
      <c r="M30" s="53" t="s">
        <v>6</v>
      </c>
    </row>
    <row r="31" spans="1:13" ht="15" x14ac:dyDescent="0.2">
      <c r="A31" s="34" t="s">
        <v>43</v>
      </c>
      <c r="D31" s="23">
        <f>IF(G31&gt;0,I31/G31,0)</f>
        <v>60</v>
      </c>
      <c r="E31" s="35" t="s">
        <v>59</v>
      </c>
      <c r="F31" s="27" t="str">
        <f>CONCATENATE(G20,A30,A31)</f>
        <v>S-100NetznutzungLeistungspreis1</v>
      </c>
      <c r="G31" s="55">
        <f>VLOOKUP(F31,Tarife!$C:$E,3,0)</f>
        <v>10.37</v>
      </c>
      <c r="H31" s="35" t="s">
        <v>37</v>
      </c>
      <c r="I31" s="57">
        <f>IF($G$16&gt;5,G31*$G$16*$F$10,G31*5*$F$10)</f>
        <v>622.19999999999993</v>
      </c>
      <c r="J31" s="23" t="s">
        <v>14</v>
      </c>
      <c r="M31" s="35"/>
    </row>
    <row r="32" spans="1:13" x14ac:dyDescent="0.2">
      <c r="A32" s="34" t="s">
        <v>39</v>
      </c>
      <c r="E32" s="35"/>
      <c r="F32" s="27" t="str">
        <f>CONCATENATE(G20,A30,A32)</f>
        <v>S-100NetznutzungGrundpreis</v>
      </c>
      <c r="G32" s="55">
        <f>VLOOKUP(F32,Tarife!$C:$E,3,0)</f>
        <v>50</v>
      </c>
      <c r="H32" s="35" t="s">
        <v>38</v>
      </c>
      <c r="I32" s="56">
        <f>G32*$G$18*$F$10</f>
        <v>600</v>
      </c>
      <c r="J32" s="23" t="s">
        <v>14</v>
      </c>
      <c r="M32" s="35"/>
    </row>
    <row r="33" spans="1:13" x14ac:dyDescent="0.2">
      <c r="A33" s="34" t="s">
        <v>1</v>
      </c>
      <c r="D33" s="54">
        <f>G13</f>
        <v>1800</v>
      </c>
      <c r="E33" s="35" t="s">
        <v>13</v>
      </c>
      <c r="F33" s="27" t="str">
        <f>CONCATENATE(G20,A30,A33)</f>
        <v>S-100NetznutzungHochtarif (HT)</v>
      </c>
      <c r="G33" s="55">
        <f>VLOOKUP(F33,Tarife!$C:$E,3,0)</f>
        <v>4.0199999999999996</v>
      </c>
      <c r="H33" s="35" t="s">
        <v>6</v>
      </c>
      <c r="I33" s="56">
        <f>$G$13*G33/100</f>
        <v>72.359999999999985</v>
      </c>
      <c r="J33" s="23" t="s">
        <v>14</v>
      </c>
      <c r="M33" s="35"/>
    </row>
    <row r="34" spans="1:13" x14ac:dyDescent="0.2">
      <c r="A34" s="34" t="s">
        <v>2</v>
      </c>
      <c r="D34" s="54">
        <f>G14</f>
        <v>2700</v>
      </c>
      <c r="E34" s="35" t="s">
        <v>13</v>
      </c>
      <c r="F34" s="27" t="str">
        <f>CONCATENATE(G20,A30,A34)</f>
        <v>S-100NetznutzungNiedertarif (NT)</v>
      </c>
      <c r="G34" s="55">
        <f>VLOOKUP(F34,Tarife!$C:$E,3,0)</f>
        <v>2.4300000000000002</v>
      </c>
      <c r="H34" s="35" t="s">
        <v>6</v>
      </c>
      <c r="I34" s="56">
        <f>$G$14*G34/100</f>
        <v>65.61</v>
      </c>
      <c r="J34" s="23" t="s">
        <v>14</v>
      </c>
      <c r="M34" s="35"/>
    </row>
    <row r="35" spans="1:13" x14ac:dyDescent="0.2">
      <c r="A35" s="34" t="s">
        <v>4</v>
      </c>
      <c r="D35" s="54">
        <f>G12</f>
        <v>4500</v>
      </c>
      <c r="E35" s="35" t="s">
        <v>13</v>
      </c>
      <c r="F35" s="27" t="str">
        <f>CONCATENATE(A30,A35)</f>
        <v>NetznutzungSystemdienstleistungen (SDL)</v>
      </c>
      <c r="G35" s="55">
        <f>VLOOKUP(F35,Tarife!$C:$E,3,0)</f>
        <v>0.16</v>
      </c>
      <c r="H35" s="35" t="s">
        <v>6</v>
      </c>
      <c r="I35" s="56">
        <f>G35*$G$12/100</f>
        <v>7.2</v>
      </c>
      <c r="J35" s="23" t="s">
        <v>14</v>
      </c>
      <c r="M35" s="35"/>
    </row>
    <row r="36" spans="1:13" ht="15" outlineLevel="1" x14ac:dyDescent="0.2">
      <c r="A36" s="34" t="s">
        <v>53</v>
      </c>
      <c r="D36" s="54">
        <f>G17</f>
        <v>0</v>
      </c>
      <c r="E36" s="35" t="s">
        <v>9</v>
      </c>
      <c r="F36" s="27"/>
      <c r="G36" s="55"/>
      <c r="H36" s="35"/>
      <c r="I36" s="56"/>
      <c r="M36" s="35"/>
    </row>
    <row r="37" spans="1:13" outlineLevel="1" x14ac:dyDescent="0.2">
      <c r="A37" s="58" t="s">
        <v>46</v>
      </c>
      <c r="D37" s="54">
        <f>IF(G17&gt;0,G13/100*42.6,0)</f>
        <v>0</v>
      </c>
      <c r="E37" s="35" t="s">
        <v>9</v>
      </c>
      <c r="F37" s="27"/>
      <c r="G37" s="55"/>
      <c r="H37" s="35"/>
      <c r="I37" s="57"/>
      <c r="M37" s="35"/>
    </row>
    <row r="38" spans="1:13" outlineLevel="1" x14ac:dyDescent="0.2">
      <c r="A38" s="58" t="s">
        <v>45</v>
      </c>
      <c r="D38" s="54">
        <f>IF(($G$17)-D37&gt;0,($G$17)-D37,0)</f>
        <v>0</v>
      </c>
      <c r="E38" s="35" t="s">
        <v>9</v>
      </c>
      <c r="F38" s="27" t="str">
        <f>CONCATENATE(A30,A36,A38)</f>
        <v>NetznutzungBlindenergie Hochtarif (HT)2 verrechenbar</v>
      </c>
      <c r="G38" s="55">
        <f>IF(G20="S-Standard",0,VLOOKUP(F38,Tarife!$C:$E,3,0))</f>
        <v>4.0999999999999996</v>
      </c>
      <c r="H38" s="35" t="s">
        <v>8</v>
      </c>
      <c r="I38" s="57">
        <f>$D$38*G38/100</f>
        <v>0</v>
      </c>
      <c r="J38" s="23" t="s">
        <v>14</v>
      </c>
      <c r="M38" s="35"/>
    </row>
    <row r="39" spans="1:13" ht="7.5" customHeight="1" x14ac:dyDescent="0.2">
      <c r="A39" s="34"/>
      <c r="E39" s="35"/>
      <c r="F39" s="27"/>
      <c r="H39" s="35"/>
      <c r="I39" s="34"/>
      <c r="M39" s="35"/>
    </row>
    <row r="40" spans="1:13" x14ac:dyDescent="0.2">
      <c r="A40" s="48" t="s">
        <v>5</v>
      </c>
      <c r="B40" s="49"/>
      <c r="C40" s="49"/>
      <c r="D40" s="49"/>
      <c r="E40" s="49"/>
      <c r="F40" s="27"/>
      <c r="G40" s="50"/>
      <c r="H40" s="49"/>
      <c r="I40" s="51">
        <f>SUM(I41:I43)</f>
        <v>138.30000000000001</v>
      </c>
      <c r="J40" s="49" t="s">
        <v>14</v>
      </c>
      <c r="K40" s="52" t="s">
        <v>25</v>
      </c>
      <c r="L40" s="68">
        <f>I40/$G$12*100</f>
        <v>3.0733333333333333</v>
      </c>
      <c r="M40" s="53" t="s">
        <v>6</v>
      </c>
    </row>
    <row r="41" spans="1:13" x14ac:dyDescent="0.2">
      <c r="A41" s="34" t="s">
        <v>56</v>
      </c>
      <c r="E41" s="35"/>
      <c r="F41" s="27" t="str">
        <f>CONCATENATE(A40,A41)</f>
        <v>AbgabenAbgabe an das Gemeinwesen</v>
      </c>
      <c r="G41" s="55">
        <f>VLOOKUP(F41,Tarife!$C:$E,3,0)</f>
        <v>2.9</v>
      </c>
      <c r="H41" s="35" t="s">
        <v>38</v>
      </c>
      <c r="I41" s="56">
        <f>G41*$G$18*$F$10</f>
        <v>34.799999999999997</v>
      </c>
      <c r="J41" s="23" t="s">
        <v>14</v>
      </c>
      <c r="M41" s="35"/>
    </row>
    <row r="42" spans="1:13" x14ac:dyDescent="0.2">
      <c r="A42" s="34" t="s">
        <v>31</v>
      </c>
      <c r="E42" s="35"/>
      <c r="F42" s="27" t="str">
        <f>CONCATENATE(A40,A42)</f>
        <v>AbgabenBundesabgaben zur Förderung erneuerbarer Energien</v>
      </c>
      <c r="G42" s="55">
        <f>VLOOKUP(F42,Tarife!$C:$E,3,0)</f>
        <v>2.2000000000000002</v>
      </c>
      <c r="H42" s="35" t="s">
        <v>6</v>
      </c>
      <c r="I42" s="56">
        <f>G42*$G$12/100</f>
        <v>99</v>
      </c>
      <c r="J42" s="23" t="s">
        <v>14</v>
      </c>
      <c r="M42" s="35"/>
    </row>
    <row r="43" spans="1:13" x14ac:dyDescent="0.2">
      <c r="A43" s="34" t="s">
        <v>40</v>
      </c>
      <c r="E43" s="35"/>
      <c r="F43" s="27" t="str">
        <f>CONCATENATE(A40,A43)</f>
        <v>AbgabenBundesabgaben zur ökol. Sanierung der Wasserkraft</v>
      </c>
      <c r="G43" s="55">
        <f>VLOOKUP(F43,Tarife!$C:$E,3,0)</f>
        <v>0.1</v>
      </c>
      <c r="H43" s="35" t="s">
        <v>6</v>
      </c>
      <c r="I43" s="56">
        <f>G43*$G$12/100</f>
        <v>4.5</v>
      </c>
      <c r="J43" s="23" t="s">
        <v>14</v>
      </c>
      <c r="M43" s="35"/>
    </row>
    <row r="44" spans="1:13" ht="15" customHeight="1" x14ac:dyDescent="0.2">
      <c r="A44" s="34"/>
      <c r="E44" s="35"/>
      <c r="F44" s="27"/>
      <c r="H44" s="35"/>
      <c r="I44" s="34"/>
      <c r="M44" s="35"/>
    </row>
    <row r="45" spans="1:13" x14ac:dyDescent="0.2">
      <c r="A45" s="59" t="s">
        <v>55</v>
      </c>
      <c r="B45" s="60"/>
      <c r="C45" s="60"/>
      <c r="D45" s="60"/>
      <c r="E45" s="60"/>
      <c r="F45" s="61"/>
      <c r="G45" s="62"/>
      <c r="H45" s="60"/>
      <c r="I45" s="63">
        <f>I26+I30+I40</f>
        <v>1766.5799999999997</v>
      </c>
      <c r="J45" s="64" t="s">
        <v>14</v>
      </c>
      <c r="K45" s="65" t="s">
        <v>25</v>
      </c>
      <c r="L45" s="69">
        <f>I45/$G$12*100</f>
        <v>39.257333333333328</v>
      </c>
      <c r="M45" s="66" t="s">
        <v>6</v>
      </c>
    </row>
    <row r="46" spans="1:13" x14ac:dyDescent="0.2">
      <c r="F46" s="27"/>
    </row>
    <row r="47" spans="1:13" x14ac:dyDescent="0.2">
      <c r="F47" s="27"/>
    </row>
    <row r="48" spans="1:13" x14ac:dyDescent="0.2">
      <c r="A48" s="23" t="s">
        <v>34</v>
      </c>
    </row>
    <row r="50" spans="1:1" x14ac:dyDescent="0.2">
      <c r="A50" s="23" t="s">
        <v>32</v>
      </c>
    </row>
    <row r="51" spans="1:1" x14ac:dyDescent="0.2">
      <c r="A51" s="23" t="s">
        <v>11</v>
      </c>
    </row>
    <row r="52" spans="1:1" x14ac:dyDescent="0.2">
      <c r="A52" s="23" t="s">
        <v>33</v>
      </c>
    </row>
    <row r="54" spans="1:1" ht="15" x14ac:dyDescent="0.2">
      <c r="A54" s="23" t="s">
        <v>41</v>
      </c>
    </row>
    <row r="55" spans="1:1" ht="15" x14ac:dyDescent="0.2">
      <c r="A55" s="23" t="s">
        <v>42</v>
      </c>
    </row>
  </sheetData>
  <sheetProtection algorithmName="SHA-512" hashValue="tt0CwrZr7TQNFWg5hru1r0DsJU5UrEiJFLBq+H2W0J6le2uNWPMcoFzCt2BbiZPWbWn6chzfisCDvyyomFbQIg==" saltValue="7ea4ob5BH0vpgnNZSw1zhg==" spinCount="100000" sheet="1" objects="1" scenarios="1" selectLockedCells="1"/>
  <mergeCells count="13">
    <mergeCell ref="G10:H10"/>
    <mergeCell ref="A4:M4"/>
    <mergeCell ref="G23:H23"/>
    <mergeCell ref="G24:H24"/>
    <mergeCell ref="I23:M23"/>
    <mergeCell ref="I24:M24"/>
    <mergeCell ref="G12:H12"/>
    <mergeCell ref="G13:H13"/>
    <mergeCell ref="G14:H14"/>
    <mergeCell ref="G16:H16"/>
    <mergeCell ref="G17:H17"/>
    <mergeCell ref="G18:H18"/>
    <mergeCell ref="G20:H20"/>
  </mergeCells>
  <dataValidations count="2">
    <dataValidation type="list" allowBlank="1" showInputMessage="1" showErrorMessage="1" sqref="G10" xr:uid="{00000000-0002-0000-0000-000000000000}">
      <formula1>Periode</formula1>
    </dataValidation>
    <dataValidation type="list" allowBlank="1" showInputMessage="1" showErrorMessage="1" sqref="G20" xr:uid="{00000000-0002-0000-0000-000001000000}">
      <formula1>Tarifart</formula1>
    </dataValidation>
  </dataValidations>
  <pageMargins left="0.78740157480314965" right="0.39370078740157483" top="1.3779527559055118" bottom="0.59055118110236227" header="0.31496062992125984" footer="0.31496062992125984"/>
  <pageSetup paperSize="9" scale="97" orientation="portrait" r:id="rId1"/>
  <headerFooter>
    <oddHeader>&amp;R&amp;G</oddHeader>
    <oddFooter>&amp;R&amp;8VJUL22</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4"/>
  <sheetViews>
    <sheetView zoomScaleNormal="100" workbookViewId="0">
      <pane ySplit="5" topLeftCell="A27" activePane="bottomLeft" state="frozen"/>
      <selection activeCell="C68" sqref="C68"/>
      <selection pane="bottomLeft" activeCell="E40" sqref="E40"/>
    </sheetView>
  </sheetViews>
  <sheetFormatPr baseColWidth="10" defaultRowHeight="15" outlineLevelCol="1" x14ac:dyDescent="0.25"/>
  <cols>
    <col min="1" max="1" width="40" customWidth="1"/>
    <col min="2" max="2" width="10.5703125" bestFit="1" customWidth="1"/>
    <col min="3" max="3" width="45.7109375" style="8" hidden="1" customWidth="1" outlineLevel="1"/>
    <col min="4" max="4" width="15.140625" customWidth="1" collapsed="1"/>
    <col min="5" max="5" width="12" customWidth="1"/>
    <col min="6" max="7" width="12" style="1" customWidth="1"/>
  </cols>
  <sheetData>
    <row r="1" spans="1:7" ht="18.75" x14ac:dyDescent="0.3">
      <c r="A1" s="16" t="s">
        <v>35</v>
      </c>
      <c r="B1" s="16"/>
      <c r="C1" s="17" t="s">
        <v>24</v>
      </c>
      <c r="D1" s="16"/>
      <c r="E1" s="76">
        <v>2022</v>
      </c>
      <c r="F1"/>
      <c r="G1"/>
    </row>
    <row r="2" spans="1:7" x14ac:dyDescent="0.25">
      <c r="C2" s="9"/>
      <c r="F2"/>
      <c r="G2"/>
    </row>
    <row r="3" spans="1:7" x14ac:dyDescent="0.25">
      <c r="A3" t="s">
        <v>36</v>
      </c>
      <c r="C3" s="9"/>
      <c r="F3"/>
      <c r="G3"/>
    </row>
    <row r="4" spans="1:7" x14ac:dyDescent="0.25">
      <c r="A4" t="s">
        <v>7</v>
      </c>
      <c r="C4" s="9"/>
      <c r="F4"/>
      <c r="G4"/>
    </row>
    <row r="5" spans="1:7" x14ac:dyDescent="0.25">
      <c r="A5" t="s">
        <v>11</v>
      </c>
      <c r="C5" s="9"/>
      <c r="F5"/>
      <c r="G5"/>
    </row>
    <row r="6" spans="1:7" x14ac:dyDescent="0.25">
      <c r="C6" s="9"/>
      <c r="F6"/>
      <c r="G6"/>
    </row>
    <row r="7" spans="1:7" x14ac:dyDescent="0.25">
      <c r="A7" s="11" t="s">
        <v>22</v>
      </c>
      <c r="B7" s="12" t="s">
        <v>18</v>
      </c>
      <c r="C7" s="13"/>
      <c r="D7" s="75" t="s">
        <v>23</v>
      </c>
      <c r="E7" s="20"/>
      <c r="F7"/>
      <c r="G7"/>
    </row>
    <row r="8" spans="1:7" x14ac:dyDescent="0.25">
      <c r="A8" s="6" t="s">
        <v>0</v>
      </c>
      <c r="B8" s="7"/>
      <c r="C8" s="9"/>
      <c r="D8" s="6"/>
      <c r="E8" s="21"/>
      <c r="F8"/>
      <c r="G8"/>
    </row>
    <row r="9" spans="1:7" x14ac:dyDescent="0.25">
      <c r="A9" s="2" t="s">
        <v>1</v>
      </c>
      <c r="C9" s="9" t="str">
        <f>CONCATENATE(B7,A8,A9)</f>
        <v>S-StandardEnergieHochtarif (HT)</v>
      </c>
      <c r="D9" s="2" t="s">
        <v>6</v>
      </c>
      <c r="E9" s="73">
        <v>7.89</v>
      </c>
      <c r="F9"/>
      <c r="G9"/>
    </row>
    <row r="10" spans="1:7" x14ac:dyDescent="0.25">
      <c r="A10" s="2" t="s">
        <v>2</v>
      </c>
      <c r="C10" s="9" t="str">
        <f>CONCATENATE(B7,A8,A10)</f>
        <v>S-StandardEnergieNiedertarif (NT)</v>
      </c>
      <c r="D10" s="2" t="s">
        <v>6</v>
      </c>
      <c r="E10" s="73">
        <v>6.02</v>
      </c>
      <c r="F10"/>
      <c r="G10"/>
    </row>
    <row r="11" spans="1:7" x14ac:dyDescent="0.25">
      <c r="A11" s="6" t="s">
        <v>3</v>
      </c>
      <c r="B11" s="7"/>
      <c r="C11" s="9"/>
      <c r="D11" s="6"/>
      <c r="E11" s="21"/>
      <c r="F11"/>
      <c r="G11"/>
    </row>
    <row r="12" spans="1:7" ht="17.25" x14ac:dyDescent="0.25">
      <c r="A12" s="2" t="s">
        <v>44</v>
      </c>
      <c r="C12" s="9" t="str">
        <f>CONCATENATE(B7,A11,A12)</f>
        <v>S-StandardNetznutzungLeistungspreis1</v>
      </c>
      <c r="D12" s="2" t="s">
        <v>10</v>
      </c>
      <c r="E12" s="73">
        <v>0</v>
      </c>
      <c r="F12"/>
      <c r="G12"/>
    </row>
    <row r="13" spans="1:7" x14ac:dyDescent="0.25">
      <c r="A13" s="2" t="s">
        <v>39</v>
      </c>
      <c r="C13" s="9" t="str">
        <f>CONCATENATE(B7,A11,A13)</f>
        <v>S-StandardNetznutzungGrundpreis</v>
      </c>
      <c r="D13" t="s">
        <v>38</v>
      </c>
      <c r="E13" s="73">
        <v>5</v>
      </c>
      <c r="F13"/>
      <c r="G13"/>
    </row>
    <row r="14" spans="1:7" x14ac:dyDescent="0.25">
      <c r="A14" s="2" t="s">
        <v>1</v>
      </c>
      <c r="C14" s="9" t="str">
        <f>CONCATENATE(B7,A11,A14)</f>
        <v>S-StandardNetznutzungHochtarif (HT)</v>
      </c>
      <c r="D14" s="2" t="s">
        <v>6</v>
      </c>
      <c r="E14" s="73">
        <v>12.85</v>
      </c>
      <c r="F14"/>
      <c r="G14"/>
    </row>
    <row r="15" spans="1:7" x14ac:dyDescent="0.25">
      <c r="A15" s="3" t="s">
        <v>2</v>
      </c>
      <c r="B15" s="4"/>
      <c r="C15" s="18" t="str">
        <f>CONCATENATE(B7,A11,A15)</f>
        <v>S-StandardNetznutzungNiedertarif (NT)</v>
      </c>
      <c r="D15" s="3" t="s">
        <v>6</v>
      </c>
      <c r="E15" s="74">
        <v>4.8600000000000003</v>
      </c>
      <c r="F15"/>
      <c r="G15"/>
    </row>
    <row r="16" spans="1:7" x14ac:dyDescent="0.25">
      <c r="C16" s="9"/>
      <c r="F16"/>
      <c r="G16"/>
    </row>
    <row r="17" spans="1:7" x14ac:dyDescent="0.25">
      <c r="A17" s="11" t="str">
        <f>A7</f>
        <v>Tarif</v>
      </c>
      <c r="B17" s="12" t="s">
        <v>19</v>
      </c>
      <c r="C17" s="13"/>
      <c r="D17" s="75" t="str">
        <f>D7</f>
        <v>Einheit</v>
      </c>
      <c r="E17" s="20"/>
      <c r="F17"/>
      <c r="G17"/>
    </row>
    <row r="18" spans="1:7" x14ac:dyDescent="0.25">
      <c r="A18" s="6" t="s">
        <v>0</v>
      </c>
      <c r="B18" s="7"/>
      <c r="C18" s="9"/>
      <c r="D18" s="6"/>
      <c r="E18" s="21"/>
      <c r="F18"/>
      <c r="G18"/>
    </row>
    <row r="19" spans="1:7" x14ac:dyDescent="0.25">
      <c r="A19" s="2" t="s">
        <v>1</v>
      </c>
      <c r="C19" s="9" t="str">
        <f>CONCATENATE(B17,A18,A19)</f>
        <v>S-50EnergieHochtarif (HT)</v>
      </c>
      <c r="D19" s="2" t="s">
        <v>6</v>
      </c>
      <c r="E19" s="73">
        <v>7.89</v>
      </c>
      <c r="F19"/>
      <c r="G19"/>
    </row>
    <row r="20" spans="1:7" x14ac:dyDescent="0.25">
      <c r="A20" s="2" t="s">
        <v>2</v>
      </c>
      <c r="C20" s="9" t="str">
        <f>CONCATENATE(B17,A18,A20)</f>
        <v>S-50EnergieNiedertarif (NT)</v>
      </c>
      <c r="D20" s="2" t="s">
        <v>6</v>
      </c>
      <c r="E20" s="73">
        <v>5.8</v>
      </c>
      <c r="F20"/>
      <c r="G20"/>
    </row>
    <row r="21" spans="1:7" x14ac:dyDescent="0.25">
      <c r="A21" s="6" t="s">
        <v>3</v>
      </c>
      <c r="B21" s="7"/>
      <c r="C21" s="9"/>
      <c r="D21" s="6"/>
      <c r="E21" s="21"/>
      <c r="F21"/>
      <c r="G21"/>
    </row>
    <row r="22" spans="1:7" ht="17.25" x14ac:dyDescent="0.25">
      <c r="A22" s="2" t="s">
        <v>44</v>
      </c>
      <c r="C22" s="9" t="str">
        <f>CONCATENATE(B17,A21,A22)</f>
        <v>S-50NetznutzungLeistungspreis1</v>
      </c>
      <c r="D22" s="2" t="s">
        <v>10</v>
      </c>
      <c r="E22" s="73">
        <v>10.37</v>
      </c>
      <c r="F22"/>
      <c r="G22"/>
    </row>
    <row r="23" spans="1:7" x14ac:dyDescent="0.25">
      <c r="A23" s="2" t="s">
        <v>39</v>
      </c>
      <c r="C23" s="9" t="str">
        <f>CONCATENATE(B17,A21,A23)</f>
        <v>S-50NetznutzungGrundpreis</v>
      </c>
      <c r="D23" t="s">
        <v>38</v>
      </c>
      <c r="E23" s="73">
        <v>10</v>
      </c>
      <c r="F23"/>
      <c r="G23"/>
    </row>
    <row r="24" spans="1:7" x14ac:dyDescent="0.25">
      <c r="A24" s="2" t="s">
        <v>1</v>
      </c>
      <c r="C24" s="9" t="str">
        <f>CONCATENATE(B17,A21,A24)</f>
        <v>S-50NetznutzungHochtarif (HT)</v>
      </c>
      <c r="D24" s="2" t="s">
        <v>6</v>
      </c>
      <c r="E24" s="73">
        <v>4.33</v>
      </c>
      <c r="F24"/>
      <c r="G24"/>
    </row>
    <row r="25" spans="1:7" x14ac:dyDescent="0.25">
      <c r="A25" s="3" t="s">
        <v>2</v>
      </c>
      <c r="B25" s="4"/>
      <c r="C25" s="18" t="str">
        <f>CONCATENATE(B17,A21,A25)</f>
        <v>S-50NetznutzungNiedertarif (NT)</v>
      </c>
      <c r="D25" s="3" t="s">
        <v>6</v>
      </c>
      <c r="E25" s="74">
        <v>2.62</v>
      </c>
      <c r="F25"/>
      <c r="G25"/>
    </row>
    <row r="26" spans="1:7" x14ac:dyDescent="0.25">
      <c r="C26" s="9"/>
      <c r="F26"/>
      <c r="G26"/>
    </row>
    <row r="27" spans="1:7" x14ac:dyDescent="0.25">
      <c r="A27" s="11" t="str">
        <f>A7</f>
        <v>Tarif</v>
      </c>
      <c r="B27" s="12" t="s">
        <v>20</v>
      </c>
      <c r="C27" s="13"/>
      <c r="D27" s="75" t="str">
        <f>D7</f>
        <v>Einheit</v>
      </c>
      <c r="E27" s="20"/>
      <c r="F27"/>
      <c r="G27"/>
    </row>
    <row r="28" spans="1:7" x14ac:dyDescent="0.25">
      <c r="A28" s="6" t="s">
        <v>0</v>
      </c>
      <c r="B28" s="7"/>
      <c r="C28" s="9"/>
      <c r="D28" s="6"/>
      <c r="E28" s="21"/>
      <c r="F28"/>
      <c r="G28"/>
    </row>
    <row r="29" spans="1:7" x14ac:dyDescent="0.25">
      <c r="A29" s="2" t="s">
        <v>1</v>
      </c>
      <c r="C29" s="9" t="str">
        <f>CONCATENATE(B27,A28,A29)</f>
        <v>S-100EnergieHochtarif (HT)</v>
      </c>
      <c r="D29" s="2" t="s">
        <v>6</v>
      </c>
      <c r="E29" s="73">
        <v>6.89</v>
      </c>
      <c r="F29"/>
      <c r="G29"/>
    </row>
    <row r="30" spans="1:7" x14ac:dyDescent="0.25">
      <c r="A30" s="2" t="s">
        <v>2</v>
      </c>
      <c r="C30" s="9" t="str">
        <f>CONCATENATE(B27,A28,A30)</f>
        <v>S-100EnergieNiedertarif (NT)</v>
      </c>
      <c r="D30" s="2" t="s">
        <v>6</v>
      </c>
      <c r="E30" s="73">
        <v>5.07</v>
      </c>
      <c r="F30"/>
      <c r="G30"/>
    </row>
    <row r="31" spans="1:7" x14ac:dyDescent="0.25">
      <c r="A31" s="6" t="s">
        <v>3</v>
      </c>
      <c r="B31" s="7"/>
      <c r="C31" s="9"/>
      <c r="D31" s="6"/>
      <c r="E31" s="21"/>
      <c r="F31"/>
      <c r="G31"/>
    </row>
    <row r="32" spans="1:7" ht="17.25" x14ac:dyDescent="0.25">
      <c r="A32" s="2" t="s">
        <v>44</v>
      </c>
      <c r="C32" s="9" t="str">
        <f>CONCATENATE(B27,A31,A32)</f>
        <v>S-100NetznutzungLeistungspreis1</v>
      </c>
      <c r="D32" s="2" t="s">
        <v>10</v>
      </c>
      <c r="E32" s="73">
        <v>10.37</v>
      </c>
      <c r="F32"/>
      <c r="G32"/>
    </row>
    <row r="33" spans="1:7" x14ac:dyDescent="0.25">
      <c r="A33" s="2" t="s">
        <v>39</v>
      </c>
      <c r="C33" s="9" t="str">
        <f>CONCATENATE(B27,A31,A33)</f>
        <v>S-100NetznutzungGrundpreis</v>
      </c>
      <c r="D33" t="s">
        <v>38</v>
      </c>
      <c r="E33" s="73">
        <v>50</v>
      </c>
      <c r="F33"/>
      <c r="G33"/>
    </row>
    <row r="34" spans="1:7" x14ac:dyDescent="0.25">
      <c r="A34" s="2" t="s">
        <v>1</v>
      </c>
      <c r="C34" s="9" t="str">
        <f>CONCATENATE(B27,A31,A34)</f>
        <v>S-100NetznutzungHochtarif (HT)</v>
      </c>
      <c r="D34" s="2" t="s">
        <v>6</v>
      </c>
      <c r="E34" s="73">
        <v>4.0199999999999996</v>
      </c>
      <c r="F34"/>
      <c r="G34"/>
    </row>
    <row r="35" spans="1:7" x14ac:dyDescent="0.25">
      <c r="A35" s="3" t="s">
        <v>2</v>
      </c>
      <c r="B35" s="4"/>
      <c r="C35" s="18" t="str">
        <f>CONCATENATE(B27,A31,A35)</f>
        <v>S-100NetznutzungNiedertarif (NT)</v>
      </c>
      <c r="D35" s="3" t="s">
        <v>6</v>
      </c>
      <c r="E35" s="74">
        <v>2.4300000000000002</v>
      </c>
      <c r="F35"/>
      <c r="G35"/>
    </row>
    <row r="36" spans="1:7" x14ac:dyDescent="0.25">
      <c r="C36" s="9"/>
      <c r="F36"/>
      <c r="G36"/>
    </row>
    <row r="37" spans="1:7" x14ac:dyDescent="0.25">
      <c r="A37" s="11" t="str">
        <f>A7</f>
        <v>Tarif</v>
      </c>
      <c r="B37" s="12" t="s">
        <v>21</v>
      </c>
      <c r="C37" s="13"/>
      <c r="D37" s="75" t="str">
        <f>D7</f>
        <v>Einheit</v>
      </c>
      <c r="E37" s="20"/>
      <c r="F37"/>
      <c r="G37"/>
    </row>
    <row r="38" spans="1:7" x14ac:dyDescent="0.25">
      <c r="A38" s="6" t="s">
        <v>0</v>
      </c>
      <c r="B38" s="7"/>
      <c r="C38" s="9"/>
      <c r="D38" s="6"/>
      <c r="E38" s="21"/>
      <c r="F38"/>
      <c r="G38"/>
    </row>
    <row r="39" spans="1:7" x14ac:dyDescent="0.25">
      <c r="A39" s="2" t="s">
        <v>1</v>
      </c>
      <c r="C39" s="9" t="str">
        <f>CONCATENATE(B37,A38,A39)</f>
        <v>S-100 TEnergieHochtarif (HT)</v>
      </c>
      <c r="D39" s="2" t="s">
        <v>6</v>
      </c>
      <c r="E39" s="73">
        <v>6.76</v>
      </c>
      <c r="F39"/>
      <c r="G39"/>
    </row>
    <row r="40" spans="1:7" x14ac:dyDescent="0.25">
      <c r="A40" s="2" t="s">
        <v>2</v>
      </c>
      <c r="C40" s="9" t="str">
        <f>CONCATENATE(B37,A38,A40)</f>
        <v>S-100 TEnergieNiedertarif (NT)</v>
      </c>
      <c r="D40" s="2" t="s">
        <v>6</v>
      </c>
      <c r="E40" s="73">
        <v>4.97</v>
      </c>
      <c r="F40"/>
      <c r="G40"/>
    </row>
    <row r="41" spans="1:7" x14ac:dyDescent="0.25">
      <c r="A41" s="6" t="s">
        <v>3</v>
      </c>
      <c r="B41" s="7"/>
      <c r="C41" s="9"/>
      <c r="D41" s="6"/>
      <c r="E41" s="21"/>
      <c r="F41"/>
      <c r="G41"/>
    </row>
    <row r="42" spans="1:7" ht="17.25" x14ac:dyDescent="0.25">
      <c r="A42" s="2" t="s">
        <v>44</v>
      </c>
      <c r="C42" s="9" t="str">
        <f>CONCATENATE(B37,A41,A42)</f>
        <v>S-100 TNetznutzungLeistungspreis1</v>
      </c>
      <c r="D42" s="2" t="s">
        <v>10</v>
      </c>
      <c r="E42" s="73">
        <v>10.37</v>
      </c>
      <c r="F42"/>
      <c r="G42"/>
    </row>
    <row r="43" spans="1:7" x14ac:dyDescent="0.25">
      <c r="A43" s="2" t="s">
        <v>39</v>
      </c>
      <c r="C43" s="9" t="str">
        <f>CONCATENATE(B37,A41,A43)</f>
        <v>S-100 TNetznutzungGrundpreis</v>
      </c>
      <c r="D43" t="s">
        <v>38</v>
      </c>
      <c r="E43" s="73">
        <v>50</v>
      </c>
      <c r="F43"/>
      <c r="G43"/>
    </row>
    <row r="44" spans="1:7" x14ac:dyDescent="0.25">
      <c r="A44" s="2" t="s">
        <v>1</v>
      </c>
      <c r="C44" s="9" t="str">
        <f>CONCATENATE(B37,A41,A44)</f>
        <v>S-100 TNetznutzungHochtarif (HT)</v>
      </c>
      <c r="D44" s="2" t="s">
        <v>6</v>
      </c>
      <c r="E44" s="73">
        <v>2.5</v>
      </c>
      <c r="F44"/>
      <c r="G44"/>
    </row>
    <row r="45" spans="1:7" x14ac:dyDescent="0.25">
      <c r="A45" s="3" t="s">
        <v>2</v>
      </c>
      <c r="B45" s="4"/>
      <c r="C45" s="18" t="str">
        <f>CONCATENATE(B37,A41,A45)</f>
        <v>S-100 TNetznutzungNiedertarif (NT)</v>
      </c>
      <c r="D45" s="3" t="s">
        <v>6</v>
      </c>
      <c r="E45" s="74">
        <v>1.42</v>
      </c>
      <c r="F45"/>
      <c r="G45"/>
    </row>
    <row r="46" spans="1:7" x14ac:dyDescent="0.25">
      <c r="C46" s="10"/>
      <c r="F46"/>
      <c r="G46"/>
    </row>
    <row r="47" spans="1:7" x14ac:dyDescent="0.25">
      <c r="A47" s="11" t="s">
        <v>29</v>
      </c>
      <c r="B47" s="12"/>
      <c r="C47" s="19"/>
      <c r="D47" s="75" t="str">
        <f>D17</f>
        <v>Einheit</v>
      </c>
      <c r="E47" s="20">
        <f>E1</f>
        <v>2022</v>
      </c>
    </row>
    <row r="48" spans="1:7" x14ac:dyDescent="0.25">
      <c r="A48" s="6" t="s">
        <v>3</v>
      </c>
      <c r="B48" s="7"/>
      <c r="C48" s="9"/>
      <c r="D48" s="6"/>
      <c r="E48" s="21"/>
    </row>
    <row r="49" spans="1:7" x14ac:dyDescent="0.25">
      <c r="A49" s="2" t="s">
        <v>4</v>
      </c>
      <c r="C49" s="9" t="str">
        <f>CONCATENATE(,A48,A49)</f>
        <v>NetznutzungSystemdienstleistungen (SDL)</v>
      </c>
      <c r="D49" s="2" t="s">
        <v>6</v>
      </c>
      <c r="E49" s="73">
        <v>0.16</v>
      </c>
    </row>
    <row r="50" spans="1:7" x14ac:dyDescent="0.25">
      <c r="A50" s="15" t="s">
        <v>54</v>
      </c>
      <c r="C50" s="9" t="str">
        <f>CONCATENATE(A48,A50)</f>
        <v>NetznutzungBlindenergie Hochtarif (HT)2 verrechenbar</v>
      </c>
      <c r="D50" s="2" t="s">
        <v>8</v>
      </c>
      <c r="E50" s="73">
        <v>4.0999999999999996</v>
      </c>
    </row>
    <row r="51" spans="1:7" x14ac:dyDescent="0.25">
      <c r="A51" s="6" t="s">
        <v>5</v>
      </c>
      <c r="B51" s="7"/>
      <c r="C51" s="9"/>
      <c r="D51" s="6"/>
      <c r="E51" s="21"/>
      <c r="F51"/>
      <c r="G51"/>
    </row>
    <row r="52" spans="1:7" x14ac:dyDescent="0.25">
      <c r="A52" s="2" t="s">
        <v>56</v>
      </c>
      <c r="C52" s="9" t="str">
        <f>CONCATENATE(A51,A52)</f>
        <v>AbgabenAbgabe an das Gemeinwesen</v>
      </c>
      <c r="D52" t="s">
        <v>38</v>
      </c>
      <c r="E52" s="73">
        <v>2.9</v>
      </c>
      <c r="F52"/>
      <c r="G52"/>
    </row>
    <row r="53" spans="1:7" x14ac:dyDescent="0.25">
      <c r="A53" s="2" t="s">
        <v>31</v>
      </c>
      <c r="C53" s="9" t="str">
        <f>CONCATENATE(A51,A53)</f>
        <v>AbgabenBundesabgaben zur Förderung erneuerbarer Energien</v>
      </c>
      <c r="D53" s="2" t="s">
        <v>6</v>
      </c>
      <c r="E53" s="73">
        <v>2.2000000000000002</v>
      </c>
      <c r="F53"/>
      <c r="G53"/>
    </row>
    <row r="54" spans="1:7" x14ac:dyDescent="0.25">
      <c r="A54" s="3" t="s">
        <v>40</v>
      </c>
      <c r="B54" s="4"/>
      <c r="C54" s="18" t="str">
        <f>CONCATENATE(,A51,A54)</f>
        <v>AbgabenBundesabgaben zur ökol. Sanierung der Wasserkraft</v>
      </c>
      <c r="D54" s="3" t="s">
        <v>6</v>
      </c>
      <c r="E54" s="74">
        <v>0.1</v>
      </c>
      <c r="F54"/>
      <c r="G54"/>
    </row>
  </sheetData>
  <sheetProtection sheet="1" objects="1" scenarios="1" selectLockedCells="1"/>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7"/>
  <sheetViews>
    <sheetView zoomScaleNormal="100" workbookViewId="0">
      <selection activeCell="A7" sqref="A7"/>
    </sheetView>
  </sheetViews>
  <sheetFormatPr baseColWidth="10" defaultRowHeight="15" x14ac:dyDescent="0.25"/>
  <cols>
    <col min="1" max="1" width="15.7109375" customWidth="1"/>
  </cols>
  <sheetData>
    <row r="1" spans="1:2" x14ac:dyDescent="0.25">
      <c r="A1" s="5" t="s">
        <v>17</v>
      </c>
    </row>
    <row r="3" spans="1:2" s="5" customFormat="1" x14ac:dyDescent="0.25">
      <c r="A3" s="5" t="s">
        <v>16</v>
      </c>
      <c r="B3" s="5" t="s">
        <v>15</v>
      </c>
    </row>
    <row r="4" spans="1:2" x14ac:dyDescent="0.25">
      <c r="A4" t="s">
        <v>50</v>
      </c>
      <c r="B4" t="s">
        <v>18</v>
      </c>
    </row>
    <row r="5" spans="1:2" x14ac:dyDescent="0.25">
      <c r="A5" t="s">
        <v>51</v>
      </c>
      <c r="B5" t="s">
        <v>19</v>
      </c>
    </row>
    <row r="6" spans="1:2" x14ac:dyDescent="0.25">
      <c r="A6" t="s">
        <v>52</v>
      </c>
      <c r="B6" t="s">
        <v>20</v>
      </c>
    </row>
    <row r="7" spans="1:2" x14ac:dyDescent="0.25">
      <c r="B7" t="s">
        <v>21</v>
      </c>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Kalkulation</vt:lpstr>
      <vt:lpstr>Tarife</vt:lpstr>
      <vt:lpstr>Drop Down</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Wagner</dc:creator>
  <cp:lastModifiedBy>Sabrina Wagner</cp:lastModifiedBy>
  <cp:lastPrinted>2020-12-15T13:12:26Z</cp:lastPrinted>
  <dcterms:created xsi:type="dcterms:W3CDTF">2020-03-31T06:16:24Z</dcterms:created>
  <dcterms:modified xsi:type="dcterms:W3CDTF">2022-12-05T06:37:36Z</dcterms:modified>
</cp:coreProperties>
</file>